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15645" windowHeight="10485" tabRatio="595" activeTab="1"/>
  </bookViews>
  <sheets>
    <sheet name="Лист1" sheetId="1" r:id="rId1"/>
    <sheet name="план" sheetId="2" r:id="rId2"/>
    <sheet name="Лист3" sheetId="3" r:id="rId3"/>
    <sheet name="Лист2" sheetId="4" r:id="rId4"/>
  </sheets>
  <definedNames>
    <definedName name="_xlnm.Print_Area" localSheetId="0">'Лист1'!$A$1:$E$31</definedName>
    <definedName name="_xlnm.Print_Area" localSheetId="2">'Лист3'!$A$1:$F$67</definedName>
    <definedName name="_xlnm.Print_Area" localSheetId="1">'план'!$A$1:$F$68</definedName>
  </definedNames>
  <calcPr fullCalcOnLoad="1"/>
</workbook>
</file>

<file path=xl/sharedStrings.xml><?xml version="1.0" encoding="utf-8"?>
<sst xmlns="http://schemas.openxmlformats.org/spreadsheetml/2006/main" count="384" uniqueCount="152">
  <si>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</si>
  <si>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</si>
  <si>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</si>
  <si>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</si>
  <si>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</si>
  <si>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</si>
  <si>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</si>
  <si>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</si>
  <si>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</si>
  <si>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</si>
  <si>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</si>
  <si>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</si>
  <si>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</si>
  <si>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</si>
  <si>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</si>
  <si>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</si>
  <si>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</si>
  <si>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</si>
  <si>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</si>
  <si>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</si>
  <si>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</si>
  <si>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</si>
  <si>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</si>
  <si>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</si>
  <si>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</si>
  <si>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</si>
  <si>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</si>
  <si>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</si>
  <si>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</si>
  <si>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</si>
  <si>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</si>
  <si>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</si>
  <si>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</si>
  <si>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</si>
  <si>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</si>
  <si>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</si>
  <si>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</si>
  <si>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</si>
  <si>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</si>
  <si>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</si>
  <si>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</si>
  <si>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</si>
  <si>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</si>
  <si>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</si>
  <si>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</si>
  <si>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</si>
  <si>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</si>
  <si>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</si>
  <si>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</si>
  <si>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</si>
  <si>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</si>
  <si>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</si>
  <si>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</si>
  <si>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</si>
  <si>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</si>
  <si>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</si>
  <si>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</si>
  <si>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</si>
  <si>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</si>
  <si>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</si>
  <si>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</si>
  <si>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18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</si>
  <si>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</si>
  <si>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</si>
  <si>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</si>
  <si>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</si>
  <si>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</si>
  <si>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</si>
  <si>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</si>
  <si>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</si>
  <si>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</si>
  <si>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</si>
  <si>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</si>
  <si>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</si>
  <si>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</si>
  <si>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</si>
  <si>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</si>
  <si>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</si>
  <si>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</si>
  <si>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</si>
  <si>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</si>
  <si>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</si>
  <si>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</si>
  <si>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</si>
  <si>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</si>
  <si>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</si>
  <si>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</si>
  <si>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</si>
  <si>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</si>
  <si>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м</t>
  </si>
  <si>
    <t>Прочистка вентканалов и вентшахт по графику</t>
  </si>
  <si>
    <t>Ремонт цоколя: декоративная штукатурка поверхности толщиной до 25 мм, огрунтовка и окраска красками ПХВ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</si>
  <si>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</si>
  <si>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</si>
  <si>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</si>
  <si>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</si>
  <si>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</si>
  <si>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</si>
  <si>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</si>
  <si>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</si>
  <si>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</si>
  <si>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</si>
  <si>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</si>
  <si>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</si>
  <si>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</si>
  <si>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</si>
  <si>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</si>
  <si>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</si>
  <si>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</si>
  <si>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</si>
  <si>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</si>
  <si>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</si>
  <si>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</si>
  <si>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</si>
  <si>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</si>
  <si>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</si>
  <si>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Окраска металлических урн</t>
  </si>
  <si>
    <t xml:space="preserve">Очистка кровли от снега толщ. слоя до 50 см 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</si>
  <si>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</si>
  <si>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</si>
  <si>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</si>
  <si>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</si>
  <si>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</si>
  <si>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</si>
  <si>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</si>
  <si>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</si>
  <si>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</si>
  <si>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</si>
  <si>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Волгоградская 18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</si>
  <si>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</si>
  <si>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</si>
  <si>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</si>
  <si>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</si>
  <si>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Очистка подъездных козырьков от снега толщ. слоя до 50 см с автовышки</t>
  </si>
  <si>
    <t>План   оказания   услуг  и  выполнения  работ  на  2022 год</t>
  </si>
  <si>
    <t xml:space="preserve">          Непредвиденные работы</t>
  </si>
  <si>
    <t>"22" декабря 2021 г.</t>
  </si>
  <si>
    <t xml:space="preserve">Ведущий инженер ООО "Партнер"  </t>
  </si>
  <si>
    <t>Представитель собственников жилых помещений</t>
  </si>
  <si>
    <t>по мере необходимости</t>
  </si>
  <si>
    <t>180*22</t>
  </si>
  <si>
    <t>1 раз в сутки 247 раб дней</t>
  </si>
  <si>
    <t>247раб дн/2=124</t>
  </si>
  <si>
    <t>1 раз в неделю</t>
  </si>
  <si>
    <t>26 недель в летнем периоде</t>
  </si>
  <si>
    <t xml:space="preserve">2раза </t>
  </si>
  <si>
    <t>3 раза в лет период</t>
  </si>
  <si>
    <t>ежедневно в зим период</t>
  </si>
  <si>
    <t xml:space="preserve"> 1 раз в 3 суток </t>
  </si>
  <si>
    <t>уборка 3 р в нед в год 144 раза, 72 летом 72 зима</t>
  </si>
  <si>
    <t xml:space="preserve"> 1 раз в 3 суток 72 раза</t>
  </si>
  <si>
    <t xml:space="preserve">Осмотр линий электрических сетей, арматуры и электрооборудования на лестничных клетках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</si>
</sst>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0.0000000"/>
    <numFmt numFmtId="171" formatCode="0.0000000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3" fontId="9" fillId="33" borderId="10" xfId="58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16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2" xfId="0" applyFont="1" applyFill="1" applyBorder="1" applyAlignment="1">
      <alignment horizontal="left" vertical="center" wrapText="1" indent="3"/>
    </xf>
    <xf numFmtId="0" fontId="3" fillId="34" borderId="12" xfId="0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165" fontId="3" fillId="34" borderId="12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Alignment="1">
      <alignment horizontal="left" indent="5"/>
    </xf>
    <xf numFmtId="0" fontId="10" fillId="34" borderId="11" xfId="0" applyFont="1" applyFill="1" applyBorder="1" applyAlignment="1">
      <alignment/>
    </xf>
    <xf numFmtId="0" fontId="10" fillId="34" borderId="0" xfId="0" applyFont="1" applyFill="1" applyAlignment="1">
      <alignment/>
    </xf>
    <xf numFmtId="0" fontId="3" fillId="34" borderId="11" xfId="0" applyFont="1" applyFill="1" applyBorder="1" applyAlignment="1">
      <alignment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0" fontId="3" fillId="34" borderId="12" xfId="0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Alignment="1">
      <alignment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">
      <selection activeCell="E20" sqref="E2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16" t="s">
        <v>60</v>
      </c>
      <c r="B1" s="116"/>
      <c r="C1" s="116"/>
      <c r="D1" s="116"/>
      <c r="E1" s="116"/>
    </row>
    <row r="2" spans="1:5" ht="7.5" customHeight="1">
      <c r="A2" s="1"/>
      <c r="B2" s="1"/>
      <c r="C2" s="1"/>
      <c r="D2" s="1"/>
      <c r="E2" s="1"/>
    </row>
    <row r="3" spans="1:5" ht="14.25">
      <c r="A3" s="117" t="s">
        <v>61</v>
      </c>
      <c r="B3" s="117"/>
      <c r="C3" s="117"/>
      <c r="D3" s="117"/>
      <c r="E3" s="117"/>
    </row>
    <row r="4" spans="1:5" ht="14.25">
      <c r="A4" s="118" t="s">
        <v>0</v>
      </c>
      <c r="B4" s="118"/>
      <c r="C4" s="118"/>
      <c r="D4" s="118"/>
      <c r="E4" s="118"/>
    </row>
    <row r="5" spans="1:5" ht="14.25">
      <c r="A5" s="2" t="s">
        <v>1</v>
      </c>
      <c r="B5" s="2" t="s">
        <v>2</v>
      </c>
      <c r="C5" s="2" t="s">
        <v>3</v>
      </c>
      <c r="D5" s="119" t="s">
        <v>4</v>
      </c>
      <c r="E5" s="120"/>
    </row>
    <row r="6" spans="1:5" ht="15">
      <c r="A6" s="3" t="s">
        <v>5</v>
      </c>
      <c r="B6" s="4" t="s">
        <v>6</v>
      </c>
      <c r="C6" s="5" t="s">
        <v>7</v>
      </c>
      <c r="D6" s="112">
        <v>43466</v>
      </c>
      <c r="E6" s="113"/>
    </row>
    <row r="7" spans="1:5" ht="15">
      <c r="A7" s="3" t="s">
        <v>8</v>
      </c>
      <c r="B7" s="4" t="s">
        <v>9</v>
      </c>
      <c r="C7" s="5" t="s">
        <v>7</v>
      </c>
      <c r="D7" s="108" t="s">
        <v>58</v>
      </c>
      <c r="E7" s="109"/>
    </row>
    <row r="8" spans="1:5" ht="15">
      <c r="A8" s="8" t="s">
        <v>10</v>
      </c>
      <c r="B8" s="7" t="s">
        <v>11</v>
      </c>
      <c r="C8" s="9" t="s">
        <v>12</v>
      </c>
      <c r="D8" s="114">
        <f>4274.2*12*4.07</f>
        <v>208751.92799999999</v>
      </c>
      <c r="E8" s="115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4274.2*12*1.55</f>
        <v>79500.12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4274.2*12*0.12</f>
        <v>6154.847999999999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4274.2*12*1.1</f>
        <v>56419.439999999995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4274.2*12*0.73</f>
        <v>37441.992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4274.2*12*0.57</f>
        <v>29235.527999999995</v>
      </c>
    </row>
    <row r="15" spans="1:5" ht="15">
      <c r="A15" s="3" t="s">
        <v>13</v>
      </c>
      <c r="B15" s="4" t="s">
        <v>6</v>
      </c>
      <c r="C15" s="5" t="s">
        <v>7</v>
      </c>
      <c r="D15" s="112">
        <v>43466</v>
      </c>
      <c r="E15" s="113"/>
    </row>
    <row r="16" spans="1:5" ht="45" customHeight="1">
      <c r="A16" s="3" t="s">
        <v>14</v>
      </c>
      <c r="B16" s="4" t="s">
        <v>9</v>
      </c>
      <c r="C16" s="5" t="s">
        <v>7</v>
      </c>
      <c r="D16" s="108" t="s">
        <v>57</v>
      </c>
      <c r="E16" s="109"/>
    </row>
    <row r="17" spans="1:5" ht="15">
      <c r="A17" s="8" t="s">
        <v>15</v>
      </c>
      <c r="B17" s="7" t="s">
        <v>11</v>
      </c>
      <c r="C17" s="9" t="s">
        <v>12</v>
      </c>
      <c r="D17" s="110">
        <f>SUM(E19:E24)</f>
        <v>197468.03999999998</v>
      </c>
      <c r="E17" s="111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4274.2*12*0.9</f>
        <v>46161.35999999999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4274.2*12*1.79</f>
        <v>91809.81599999999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4274.2*12*0.44</f>
        <v>22567.775999999998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4274.2*12*0.09</f>
        <v>4616.1359999999995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4274.2*12*0.57</f>
        <v>29235.527999999995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4274.2*12*0.06</f>
        <v>3077.4239999999995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246706.82399999996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4274.2*12*0.62</f>
        <v>31800.047999999995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4274.2*12*4.19</f>
        <v>214906.77599999998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652926.7919999999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Normal="80" zoomScaleSheetLayoutView="100" zoomScalePageLayoutView="0" workbookViewId="0" topLeftCell="A44">
      <selection activeCell="E55" sqref="E55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s="25" customFormat="1" ht="18.75">
      <c r="A1" s="121" t="s">
        <v>134</v>
      </c>
      <c r="B1" s="121"/>
      <c r="C1" s="121"/>
      <c r="D1" s="121"/>
      <c r="E1" s="121"/>
      <c r="F1" s="121"/>
    </row>
    <row r="2" spans="1:6" s="25" customFormat="1" ht="15">
      <c r="A2" s="122" t="s">
        <v>126</v>
      </c>
      <c r="B2" s="122"/>
      <c r="C2" s="122"/>
      <c r="D2" s="122"/>
      <c r="E2" s="122"/>
      <c r="F2" s="122"/>
    </row>
    <row r="3" spans="1:6" s="25" customFormat="1" ht="19.5">
      <c r="A3" s="122" t="s">
        <v>128</v>
      </c>
      <c r="B3" s="122"/>
      <c r="C3" s="122"/>
      <c r="D3" s="122"/>
      <c r="E3" s="122"/>
      <c r="F3" s="122"/>
    </row>
    <row r="4" s="25" customFormat="1" ht="9.75" customHeight="1">
      <c r="A4" s="27"/>
    </row>
    <row r="5" spans="1:6" s="25" customFormat="1" ht="15">
      <c r="A5" s="28" t="s">
        <v>127</v>
      </c>
      <c r="D5" s="123" t="s">
        <v>136</v>
      </c>
      <c r="E5" s="123"/>
      <c r="F5" s="123"/>
    </row>
    <row r="6" ht="15">
      <c r="A6" s="19"/>
    </row>
    <row r="7" spans="1:6" ht="120" customHeight="1">
      <c r="A7" s="29" t="s">
        <v>62</v>
      </c>
      <c r="B7" s="29" t="s">
        <v>63</v>
      </c>
      <c r="C7" s="29" t="s">
        <v>64</v>
      </c>
      <c r="D7" s="29" t="s">
        <v>65</v>
      </c>
      <c r="E7" s="29" t="s">
        <v>66</v>
      </c>
      <c r="F7" s="29" t="s">
        <v>67</v>
      </c>
    </row>
    <row r="8" spans="1:6" s="20" customFormat="1" ht="32.25" customHeight="1">
      <c r="A8" s="30" t="s">
        <v>94</v>
      </c>
      <c r="B8" s="31">
        <f>4220.2+50.8</f>
        <v>4271</v>
      </c>
      <c r="C8" s="32">
        <v>12</v>
      </c>
      <c r="D8" s="33" t="s">
        <v>68</v>
      </c>
      <c r="E8" s="34">
        <f>E9+E10+E21+E24+E40</f>
        <v>12.282229571528918</v>
      </c>
      <c r="F8" s="35">
        <f>F9+F10+F21+F24+F40</f>
        <v>629488.83</v>
      </c>
    </row>
    <row r="9" spans="1:6" s="96" customFormat="1" ht="19.5" customHeight="1" outlineLevel="1">
      <c r="A9" s="94" t="s">
        <v>95</v>
      </c>
      <c r="B9" s="95">
        <f>B8</f>
        <v>4271</v>
      </c>
      <c r="C9" s="90">
        <v>12</v>
      </c>
      <c r="D9" s="91" t="s">
        <v>7</v>
      </c>
      <c r="E9" s="92">
        <v>1.61</v>
      </c>
      <c r="F9" s="93">
        <f>ROUND(B9*C9*E9,2)</f>
        <v>82515.72</v>
      </c>
    </row>
    <row r="10" spans="1:6" s="96" customFormat="1" ht="46.5" customHeight="1" outlineLevel="1">
      <c r="A10" s="94" t="s">
        <v>96</v>
      </c>
      <c r="B10" s="95">
        <f>B8</f>
        <v>4271</v>
      </c>
      <c r="C10" s="90" t="s">
        <v>7</v>
      </c>
      <c r="D10" s="91" t="s">
        <v>7</v>
      </c>
      <c r="E10" s="92">
        <f>F10/B10/12</f>
        <v>4.43592601264341</v>
      </c>
      <c r="F10" s="93">
        <f>SUM(F11:F20)</f>
        <v>227350.08000000005</v>
      </c>
    </row>
    <row r="11" spans="1:6" s="96" customFormat="1" ht="19.5" customHeight="1" outlineLevel="2">
      <c r="A11" s="102" t="s">
        <v>97</v>
      </c>
      <c r="B11" s="95">
        <v>1000</v>
      </c>
      <c r="C11" s="90">
        <v>72</v>
      </c>
      <c r="D11" s="91" t="s">
        <v>68</v>
      </c>
      <c r="E11" s="92">
        <v>0.37</v>
      </c>
      <c r="F11" s="93">
        <f>ROUND(B11*C11*E11,2)</f>
        <v>26640</v>
      </c>
    </row>
    <row r="12" spans="1:6" s="96" customFormat="1" ht="18" customHeight="1" outlineLevel="2">
      <c r="A12" s="102" t="s">
        <v>70</v>
      </c>
      <c r="B12" s="95">
        <v>4400</v>
      </c>
      <c r="C12" s="90">
        <v>26</v>
      </c>
      <c r="D12" s="91" t="s">
        <v>68</v>
      </c>
      <c r="E12" s="92">
        <v>0.36</v>
      </c>
      <c r="F12" s="93">
        <f aca="true" t="shared" si="0" ref="F12:F20">ROUND(B12*C12*E12,2)</f>
        <v>41184</v>
      </c>
    </row>
    <row r="13" spans="1:6" s="96" customFormat="1" ht="18" customHeight="1" outlineLevel="2">
      <c r="A13" s="102" t="s">
        <v>71</v>
      </c>
      <c r="B13" s="95">
        <v>4400</v>
      </c>
      <c r="C13" s="90">
        <v>3</v>
      </c>
      <c r="D13" s="91" t="s">
        <v>68</v>
      </c>
      <c r="E13" s="92">
        <v>3.58</v>
      </c>
      <c r="F13" s="93">
        <f t="shared" si="0"/>
        <v>47256</v>
      </c>
    </row>
    <row r="14" spans="1:6" s="96" customFormat="1" ht="16.5" customHeight="1" outlineLevel="2">
      <c r="A14" s="102" t="s">
        <v>72</v>
      </c>
      <c r="B14" s="95">
        <v>3.5</v>
      </c>
      <c r="C14" s="90">
        <v>124</v>
      </c>
      <c r="D14" s="91" t="s">
        <v>68</v>
      </c>
      <c r="E14" s="92">
        <v>6.98</v>
      </c>
      <c r="F14" s="93">
        <f t="shared" si="0"/>
        <v>3029.32</v>
      </c>
    </row>
    <row r="15" spans="1:6" s="96" customFormat="1" ht="20.25" customHeight="1" outlineLevel="2">
      <c r="A15" s="102" t="s">
        <v>73</v>
      </c>
      <c r="B15" s="95">
        <v>7.2</v>
      </c>
      <c r="C15" s="90">
        <v>124</v>
      </c>
      <c r="D15" s="91" t="s">
        <v>68</v>
      </c>
      <c r="E15" s="92">
        <v>0.65</v>
      </c>
      <c r="F15" s="93">
        <f t="shared" si="0"/>
        <v>580.32</v>
      </c>
    </row>
    <row r="16" spans="1:6" s="96" customFormat="1" ht="17.25" customHeight="1" outlineLevel="2">
      <c r="A16" s="102" t="s">
        <v>74</v>
      </c>
      <c r="B16" s="95">
        <f>B11*0.8</f>
        <v>800</v>
      </c>
      <c r="C16" s="90">
        <v>72</v>
      </c>
      <c r="D16" s="91" t="s">
        <v>68</v>
      </c>
      <c r="E16" s="92">
        <v>1.45</v>
      </c>
      <c r="F16" s="93">
        <f t="shared" si="0"/>
        <v>83520</v>
      </c>
    </row>
    <row r="17" spans="1:6" s="96" customFormat="1" ht="15.75" customHeight="1" outlineLevel="2">
      <c r="A17" s="102" t="s">
        <v>75</v>
      </c>
      <c r="B17" s="95">
        <v>3.5</v>
      </c>
      <c r="C17" s="90">
        <v>123</v>
      </c>
      <c r="D17" s="91" t="s">
        <v>68</v>
      </c>
      <c r="E17" s="92">
        <v>17.4</v>
      </c>
      <c r="F17" s="93">
        <f t="shared" si="0"/>
        <v>7490.7</v>
      </c>
    </row>
    <row r="18" spans="1:6" s="96" customFormat="1" ht="32.25" customHeight="1" outlineLevel="2">
      <c r="A18" s="102" t="s">
        <v>76</v>
      </c>
      <c r="B18" s="95">
        <f>B11*0.1</f>
        <v>100</v>
      </c>
      <c r="C18" s="90">
        <v>3</v>
      </c>
      <c r="D18" s="91" t="s">
        <v>68</v>
      </c>
      <c r="E18" s="92">
        <v>20.39</v>
      </c>
      <c r="F18" s="93">
        <f t="shared" si="0"/>
        <v>6117</v>
      </c>
    </row>
    <row r="19" spans="1:6" s="96" customFormat="1" ht="29.25" customHeight="1" outlineLevel="2">
      <c r="A19" s="102" t="s">
        <v>77</v>
      </c>
      <c r="B19" s="95">
        <v>7.2</v>
      </c>
      <c r="C19" s="90">
        <v>123</v>
      </c>
      <c r="D19" s="91" t="s">
        <v>68</v>
      </c>
      <c r="E19" s="92">
        <v>3.99</v>
      </c>
      <c r="F19" s="93">
        <f t="shared" si="0"/>
        <v>3533.54</v>
      </c>
    </row>
    <row r="20" spans="1:6" s="96" customFormat="1" ht="29.25" customHeight="1" outlineLevel="2">
      <c r="A20" s="102" t="s">
        <v>78</v>
      </c>
      <c r="B20" s="95">
        <f>B11*0.18</f>
        <v>180</v>
      </c>
      <c r="C20" s="90">
        <v>22</v>
      </c>
      <c r="D20" s="91" t="s">
        <v>68</v>
      </c>
      <c r="E20" s="92">
        <v>2.02</v>
      </c>
      <c r="F20" s="93">
        <f t="shared" si="0"/>
        <v>7999.2</v>
      </c>
    </row>
    <row r="21" spans="1:6" s="96" customFormat="1" ht="31.5" customHeight="1" outlineLevel="1">
      <c r="A21" s="94" t="s">
        <v>98</v>
      </c>
      <c r="B21" s="95">
        <f>B8</f>
        <v>4271</v>
      </c>
      <c r="C21" s="90" t="s">
        <v>7</v>
      </c>
      <c r="D21" s="91" t="s">
        <v>7</v>
      </c>
      <c r="E21" s="92">
        <f>F21/B21/12</f>
        <v>0.14678334504019355</v>
      </c>
      <c r="F21" s="93">
        <f>SUM(F22:F23)</f>
        <v>7522.9400000000005</v>
      </c>
    </row>
    <row r="22" spans="1:6" s="96" customFormat="1" ht="20.25" customHeight="1" outlineLevel="1">
      <c r="A22" s="102" t="s">
        <v>92</v>
      </c>
      <c r="B22" s="95">
        <v>904.2</v>
      </c>
      <c r="C22" s="90">
        <v>12</v>
      </c>
      <c r="D22" s="91" t="s">
        <v>7</v>
      </c>
      <c r="E22" s="92">
        <v>0.26</v>
      </c>
      <c r="F22" s="93">
        <f>ROUND(B22*C22*E22,2)</f>
        <v>2821.1</v>
      </c>
    </row>
    <row r="23" spans="1:6" s="96" customFormat="1" ht="19.5" customHeight="1" outlineLevel="1">
      <c r="A23" s="102" t="s">
        <v>93</v>
      </c>
      <c r="B23" s="95">
        <v>904.2</v>
      </c>
      <c r="C23" s="90">
        <v>1</v>
      </c>
      <c r="D23" s="91" t="s">
        <v>7</v>
      </c>
      <c r="E23" s="92">
        <v>5.2</v>
      </c>
      <c r="F23" s="93">
        <f>ROUND(B23*C23*E23,2)</f>
        <v>4701.84</v>
      </c>
    </row>
    <row r="24" spans="1:6" s="96" customFormat="1" ht="42.75" customHeight="1" outlineLevel="1">
      <c r="A24" s="94" t="s">
        <v>99</v>
      </c>
      <c r="B24" s="95">
        <f>B8</f>
        <v>4271</v>
      </c>
      <c r="C24" s="90">
        <v>12</v>
      </c>
      <c r="D24" s="91" t="s">
        <v>68</v>
      </c>
      <c r="E24" s="92">
        <f>F24/B24/C24</f>
        <v>6.029520213845313</v>
      </c>
      <c r="F24" s="93">
        <f>F25+F26+F27+F28+F29+F30+F31+F32+F33+F34+F35+F36+F37+F38+F39</f>
        <v>309024.97</v>
      </c>
    </row>
    <row r="25" spans="1:6" s="100" customFormat="1" ht="18" customHeight="1" outlineLevel="1">
      <c r="A25" s="97" t="s">
        <v>79</v>
      </c>
      <c r="B25" s="98">
        <v>1297.4</v>
      </c>
      <c r="C25" s="95">
        <v>2</v>
      </c>
      <c r="D25" s="99" t="s">
        <v>68</v>
      </c>
      <c r="E25" s="92">
        <v>3.44</v>
      </c>
      <c r="F25" s="92">
        <f>ROUND(B25*C25*E25,2)</f>
        <v>8926.11</v>
      </c>
    </row>
    <row r="26" spans="1:6" s="100" customFormat="1" ht="15.75" customHeight="1" outlineLevel="1">
      <c r="A26" s="102" t="s">
        <v>80</v>
      </c>
      <c r="B26" s="98">
        <v>904.2</v>
      </c>
      <c r="C26" s="95">
        <v>2</v>
      </c>
      <c r="D26" s="99" t="s">
        <v>68</v>
      </c>
      <c r="E26" s="92">
        <v>3.44</v>
      </c>
      <c r="F26" s="92">
        <f aca="true" t="shared" si="1" ref="F26:F38">ROUND(B26*C26*E26,2)</f>
        <v>6220.9</v>
      </c>
    </row>
    <row r="27" spans="1:6" s="100" customFormat="1" ht="18" customHeight="1" outlineLevel="1">
      <c r="A27" s="102" t="s">
        <v>81</v>
      </c>
      <c r="B27" s="98">
        <v>25.7</v>
      </c>
      <c r="C27" s="95">
        <v>2</v>
      </c>
      <c r="D27" s="99" t="s">
        <v>68</v>
      </c>
      <c r="E27" s="92">
        <v>3.44</v>
      </c>
      <c r="F27" s="92">
        <f t="shared" si="1"/>
        <v>176.82</v>
      </c>
    </row>
    <row r="28" spans="1:6" s="100" customFormat="1" ht="19.5" customHeight="1" outlineLevel="1">
      <c r="A28" s="102" t="s">
        <v>117</v>
      </c>
      <c r="B28" s="103">
        <v>648.7</v>
      </c>
      <c r="C28" s="95">
        <v>1</v>
      </c>
      <c r="D28" s="99" t="s">
        <v>68</v>
      </c>
      <c r="E28" s="92">
        <v>42.7</v>
      </c>
      <c r="F28" s="92">
        <f t="shared" si="1"/>
        <v>27699.49</v>
      </c>
    </row>
    <row r="29" spans="1:6" s="100" customFormat="1" ht="33.75" customHeight="1" outlineLevel="1">
      <c r="A29" s="102" t="s">
        <v>133</v>
      </c>
      <c r="B29" s="98">
        <v>25.7</v>
      </c>
      <c r="C29" s="95">
        <v>2</v>
      </c>
      <c r="D29" s="99" t="s">
        <v>68</v>
      </c>
      <c r="E29" s="92">
        <v>290.42</v>
      </c>
      <c r="F29" s="92">
        <f t="shared" si="1"/>
        <v>14927.59</v>
      </c>
    </row>
    <row r="30" spans="1:6" s="100" customFormat="1" ht="18" customHeight="1" outlineLevel="1">
      <c r="A30" s="97" t="s">
        <v>82</v>
      </c>
      <c r="B30" s="98">
        <v>6</v>
      </c>
      <c r="C30" s="95">
        <v>1</v>
      </c>
      <c r="D30" s="99" t="s">
        <v>88</v>
      </c>
      <c r="E30" s="92">
        <v>244.6</v>
      </c>
      <c r="F30" s="92">
        <f t="shared" si="1"/>
        <v>1467.6</v>
      </c>
    </row>
    <row r="31" spans="1:6" s="100" customFormat="1" ht="18" customHeight="1" outlineLevel="1">
      <c r="A31" s="102" t="s">
        <v>83</v>
      </c>
      <c r="B31" s="98">
        <v>6</v>
      </c>
      <c r="C31" s="95">
        <v>1</v>
      </c>
      <c r="D31" s="99" t="s">
        <v>88</v>
      </c>
      <c r="E31" s="92">
        <v>58.76</v>
      </c>
      <c r="F31" s="92">
        <f t="shared" si="1"/>
        <v>352.56</v>
      </c>
    </row>
    <row r="32" spans="1:6" s="100" customFormat="1" ht="21" customHeight="1" outlineLevel="1">
      <c r="A32" s="102" t="s">
        <v>84</v>
      </c>
      <c r="B32" s="98">
        <v>2.5</v>
      </c>
      <c r="C32" s="95">
        <v>1</v>
      </c>
      <c r="D32" s="99" t="s">
        <v>68</v>
      </c>
      <c r="E32" s="92">
        <v>832.72</v>
      </c>
      <c r="F32" s="92">
        <f t="shared" si="1"/>
        <v>2081.8</v>
      </c>
    </row>
    <row r="33" spans="1:6" s="100" customFormat="1" ht="20.25" customHeight="1" outlineLevel="1">
      <c r="A33" s="102" t="s">
        <v>85</v>
      </c>
      <c r="B33" s="98">
        <v>2.5</v>
      </c>
      <c r="C33" s="95">
        <v>1</v>
      </c>
      <c r="D33" s="99" t="s">
        <v>68</v>
      </c>
      <c r="E33" s="92">
        <v>113.78</v>
      </c>
      <c r="F33" s="92">
        <f t="shared" si="1"/>
        <v>284.45</v>
      </c>
    </row>
    <row r="34" spans="1:6" s="100" customFormat="1" ht="32.25" customHeight="1" outlineLevel="1">
      <c r="A34" s="102" t="s">
        <v>86</v>
      </c>
      <c r="B34" s="98">
        <v>495.7</v>
      </c>
      <c r="C34" s="95">
        <v>104</v>
      </c>
      <c r="D34" s="99" t="s">
        <v>68</v>
      </c>
      <c r="E34" s="92">
        <v>1.35</v>
      </c>
      <c r="F34" s="92">
        <f t="shared" si="1"/>
        <v>69596.28</v>
      </c>
    </row>
    <row r="35" spans="1:6" s="100" customFormat="1" ht="19.5" customHeight="1" outlineLevel="1">
      <c r="A35" s="102" t="s">
        <v>87</v>
      </c>
      <c r="B35" s="103">
        <v>2697.3</v>
      </c>
      <c r="C35" s="95">
        <v>2</v>
      </c>
      <c r="D35" s="99" t="s">
        <v>68</v>
      </c>
      <c r="E35" s="92">
        <v>1.35</v>
      </c>
      <c r="F35" s="92">
        <f t="shared" si="1"/>
        <v>7282.71</v>
      </c>
    </row>
    <row r="36" spans="1:6" s="100" customFormat="1" ht="19.5" customHeight="1" outlineLevel="1">
      <c r="A36" s="97" t="s">
        <v>116</v>
      </c>
      <c r="B36" s="98">
        <v>2.8</v>
      </c>
      <c r="C36" s="95">
        <v>1</v>
      </c>
      <c r="D36" s="99" t="s">
        <v>68</v>
      </c>
      <c r="E36" s="92">
        <v>164.92</v>
      </c>
      <c r="F36" s="92">
        <f t="shared" si="1"/>
        <v>461.78</v>
      </c>
    </row>
    <row r="37" spans="1:6" s="100" customFormat="1" ht="19.5" customHeight="1" outlineLevel="1">
      <c r="A37" s="97" t="s">
        <v>90</v>
      </c>
      <c r="B37" s="98">
        <v>900</v>
      </c>
      <c r="C37" s="95">
        <v>1</v>
      </c>
      <c r="D37" s="99" t="s">
        <v>89</v>
      </c>
      <c r="E37" s="92">
        <v>10.57</v>
      </c>
      <c r="F37" s="92">
        <f t="shared" si="1"/>
        <v>9513</v>
      </c>
    </row>
    <row r="38" spans="1:6" s="100" customFormat="1" ht="34.5" customHeight="1" outlineLevel="1">
      <c r="A38" s="102" t="s">
        <v>91</v>
      </c>
      <c r="B38" s="98">
        <v>52.7</v>
      </c>
      <c r="C38" s="95">
        <v>1</v>
      </c>
      <c r="D38" s="99" t="s">
        <v>68</v>
      </c>
      <c r="E38" s="104">
        <v>1326.11</v>
      </c>
      <c r="F38" s="92">
        <f t="shared" si="1"/>
        <v>69886</v>
      </c>
    </row>
    <row r="39" spans="1:6" s="100" customFormat="1" ht="17.25" customHeight="1" outlineLevel="1">
      <c r="A39" s="105" t="s">
        <v>135</v>
      </c>
      <c r="B39" s="98"/>
      <c r="C39" s="95"/>
      <c r="D39" s="99"/>
      <c r="E39" s="91"/>
      <c r="F39" s="92">
        <v>90147.88</v>
      </c>
    </row>
    <row r="40" spans="1:6" s="21" customFormat="1" ht="31.5" customHeight="1" outlineLevel="1">
      <c r="A40" s="36" t="s">
        <v>100</v>
      </c>
      <c r="B40" s="37">
        <f>B8</f>
        <v>4271</v>
      </c>
      <c r="C40" s="38">
        <v>12</v>
      </c>
      <c r="D40" s="39" t="s">
        <v>24</v>
      </c>
      <c r="E40" s="40">
        <v>0.06</v>
      </c>
      <c r="F40" s="41">
        <f>ROUND(B40*C40*E40,2)</f>
        <v>3075.12</v>
      </c>
    </row>
    <row r="41" spans="1:6" s="20" customFormat="1" ht="48" customHeight="1">
      <c r="A41" s="30" t="s">
        <v>101</v>
      </c>
      <c r="B41" s="31">
        <f>B8</f>
        <v>4271</v>
      </c>
      <c r="C41" s="32">
        <v>12</v>
      </c>
      <c r="D41" s="33" t="s">
        <v>68</v>
      </c>
      <c r="E41" s="34">
        <f>SUM(E42,E48)</f>
        <v>5.1499999999999995</v>
      </c>
      <c r="F41" s="42">
        <f>SUM(F42,F48)</f>
        <v>263947.8</v>
      </c>
    </row>
    <row r="42" spans="1:6" s="96" customFormat="1" ht="30.75" customHeight="1">
      <c r="A42" s="94" t="s">
        <v>102</v>
      </c>
      <c r="B42" s="95">
        <f>B41</f>
        <v>4271</v>
      </c>
      <c r="C42" s="90">
        <v>12</v>
      </c>
      <c r="D42" s="91" t="s">
        <v>68</v>
      </c>
      <c r="E42" s="92">
        <f>F42/B42/C42</f>
        <v>0.6699999999999999</v>
      </c>
      <c r="F42" s="93">
        <f>SUM(F43:F47)</f>
        <v>34338.84</v>
      </c>
    </row>
    <row r="43" spans="1:6" s="100" customFormat="1" ht="30.75" customHeight="1">
      <c r="A43" s="97" t="s">
        <v>151</v>
      </c>
      <c r="B43" s="98">
        <f>30</f>
        <v>30</v>
      </c>
      <c r="C43" s="95">
        <v>12</v>
      </c>
      <c r="D43" s="99" t="s">
        <v>88</v>
      </c>
      <c r="E43" s="91">
        <v>34.64</v>
      </c>
      <c r="F43" s="92">
        <f>ROUND(B43*C43*E43,2)</f>
        <v>12470.4</v>
      </c>
    </row>
    <row r="44" spans="1:6" s="100" customFormat="1" ht="15">
      <c r="A44" s="97" t="s">
        <v>119</v>
      </c>
      <c r="B44" s="98">
        <f>1</f>
        <v>1</v>
      </c>
      <c r="C44" s="95">
        <v>12</v>
      </c>
      <c r="D44" s="99" t="s">
        <v>88</v>
      </c>
      <c r="E44" s="91">
        <v>192.81</v>
      </c>
      <c r="F44" s="92">
        <f>ROUND(B44*C44*E44,2)</f>
        <v>2313.72</v>
      </c>
    </row>
    <row r="45" spans="1:6" s="100" customFormat="1" ht="30">
      <c r="A45" s="97" t="s">
        <v>114</v>
      </c>
      <c r="B45" s="98">
        <f>30</f>
        <v>30</v>
      </c>
      <c r="C45" s="95">
        <v>1</v>
      </c>
      <c r="D45" s="99" t="s">
        <v>88</v>
      </c>
      <c r="E45" s="91">
        <v>465.56</v>
      </c>
      <c r="F45" s="92">
        <f>ROUND(B45*C45*E45,2)</f>
        <v>13966.8</v>
      </c>
    </row>
    <row r="46" spans="1:6" s="100" customFormat="1" ht="15">
      <c r="A46" s="97" t="s">
        <v>115</v>
      </c>
      <c r="B46" s="98">
        <v>1</v>
      </c>
      <c r="C46" s="95">
        <v>1</v>
      </c>
      <c r="D46" s="99" t="s">
        <v>88</v>
      </c>
      <c r="E46" s="91">
        <v>2147.22</v>
      </c>
      <c r="F46" s="92">
        <f>ROUND(B46*C46*E46,2)</f>
        <v>2147.22</v>
      </c>
    </row>
    <row r="47" spans="1:6" s="100" customFormat="1" ht="17.25" customHeight="1" outlineLevel="1">
      <c r="A47" s="97" t="s">
        <v>120</v>
      </c>
      <c r="B47" s="98" t="s">
        <v>131</v>
      </c>
      <c r="C47" s="95" t="s">
        <v>131</v>
      </c>
      <c r="D47" s="99" t="s">
        <v>131</v>
      </c>
      <c r="E47" s="91" t="s">
        <v>131</v>
      </c>
      <c r="F47" s="92">
        <v>3440.7</v>
      </c>
    </row>
    <row r="48" spans="1:6" s="96" customFormat="1" ht="45.75" customHeight="1">
      <c r="A48" s="94" t="s">
        <v>103</v>
      </c>
      <c r="B48" s="95">
        <f>B42</f>
        <v>4271</v>
      </c>
      <c r="C48" s="90">
        <v>12</v>
      </c>
      <c r="D48" s="91" t="s">
        <v>68</v>
      </c>
      <c r="E48" s="92">
        <f>F48/B48/C48</f>
        <v>4.4799999999999995</v>
      </c>
      <c r="F48" s="93">
        <f>SUM(F49:F60)</f>
        <v>229608.96</v>
      </c>
    </row>
    <row r="49" spans="1:6" s="100" customFormat="1" ht="30">
      <c r="A49" s="97" t="s">
        <v>104</v>
      </c>
      <c r="B49" s="98">
        <v>202</v>
      </c>
      <c r="C49" s="95">
        <v>1</v>
      </c>
      <c r="D49" s="99" t="s">
        <v>105</v>
      </c>
      <c r="E49" s="101">
        <v>23.99</v>
      </c>
      <c r="F49" s="92">
        <f>ROUND(B49*C49*E49,2)</f>
        <v>4845.98</v>
      </c>
    </row>
    <row r="50" spans="1:6" s="100" customFormat="1" ht="15">
      <c r="A50" s="97" t="s">
        <v>106</v>
      </c>
      <c r="B50" s="98">
        <v>202</v>
      </c>
      <c r="C50" s="95">
        <v>1</v>
      </c>
      <c r="D50" s="99" t="s">
        <v>89</v>
      </c>
      <c r="E50" s="101">
        <v>95.9</v>
      </c>
      <c r="F50" s="92">
        <f aca="true" t="shared" si="2" ref="F50:F59">ROUND(B50*C50*E50,2)</f>
        <v>19371.8</v>
      </c>
    </row>
    <row r="51" spans="1:6" s="100" customFormat="1" ht="15">
      <c r="A51" s="97" t="s">
        <v>107</v>
      </c>
      <c r="B51" s="98">
        <v>16258</v>
      </c>
      <c r="C51" s="95">
        <v>1</v>
      </c>
      <c r="D51" s="99" t="s">
        <v>108</v>
      </c>
      <c r="E51" s="101">
        <v>0.36</v>
      </c>
      <c r="F51" s="92">
        <f t="shared" si="2"/>
        <v>5852.88</v>
      </c>
    </row>
    <row r="52" spans="1:6" s="100" customFormat="1" ht="15">
      <c r="A52" s="97" t="s">
        <v>109</v>
      </c>
      <c r="B52" s="98">
        <v>4</v>
      </c>
      <c r="C52" s="95">
        <v>1</v>
      </c>
      <c r="D52" s="99" t="s">
        <v>110</v>
      </c>
      <c r="E52" s="101">
        <v>684.84</v>
      </c>
      <c r="F52" s="92">
        <f t="shared" si="2"/>
        <v>2739.36</v>
      </c>
    </row>
    <row r="53" spans="1:6" s="100" customFormat="1" ht="45">
      <c r="A53" s="97" t="s">
        <v>121</v>
      </c>
      <c r="B53" s="98">
        <f>904.2</f>
        <v>904.2</v>
      </c>
      <c r="C53" s="95">
        <v>52</v>
      </c>
      <c r="D53" s="99" t="s">
        <v>68</v>
      </c>
      <c r="E53" s="101">
        <v>1.35</v>
      </c>
      <c r="F53" s="92">
        <f t="shared" si="2"/>
        <v>63474.84</v>
      </c>
    </row>
    <row r="54" spans="1:6" s="100" customFormat="1" ht="30">
      <c r="A54" s="97" t="s">
        <v>122</v>
      </c>
      <c r="B54" s="98">
        <v>6</v>
      </c>
      <c r="C54" s="95">
        <v>1</v>
      </c>
      <c r="D54" s="99" t="s">
        <v>88</v>
      </c>
      <c r="E54" s="101">
        <v>267.18</v>
      </c>
      <c r="F54" s="92">
        <f t="shared" si="2"/>
        <v>1603.08</v>
      </c>
    </row>
    <row r="55" spans="1:6" s="100" customFormat="1" ht="15">
      <c r="A55" s="97" t="s">
        <v>123</v>
      </c>
      <c r="B55" s="98">
        <v>349</v>
      </c>
      <c r="C55" s="95">
        <v>1</v>
      </c>
      <c r="D55" s="99" t="s">
        <v>88</v>
      </c>
      <c r="E55" s="101">
        <v>82.37</v>
      </c>
      <c r="F55" s="92">
        <f t="shared" si="2"/>
        <v>28747.13</v>
      </c>
    </row>
    <row r="56" spans="1:6" s="100" customFormat="1" ht="15">
      <c r="A56" s="97" t="s">
        <v>111</v>
      </c>
      <c r="B56" s="98">
        <v>36</v>
      </c>
      <c r="C56" s="95">
        <v>1</v>
      </c>
      <c r="D56" s="99" t="s">
        <v>88</v>
      </c>
      <c r="E56" s="101">
        <v>230.38</v>
      </c>
      <c r="F56" s="92">
        <f t="shared" si="2"/>
        <v>8293.68</v>
      </c>
    </row>
    <row r="57" spans="1:6" s="100" customFormat="1" ht="30">
      <c r="A57" s="97" t="s">
        <v>124</v>
      </c>
      <c r="B57" s="98">
        <f>1297.4</f>
        <v>1297.4</v>
      </c>
      <c r="C57" s="95">
        <v>3</v>
      </c>
      <c r="D57" s="99" t="s">
        <v>68</v>
      </c>
      <c r="E57" s="101">
        <v>1.35</v>
      </c>
      <c r="F57" s="92">
        <f t="shared" si="2"/>
        <v>5254.47</v>
      </c>
    </row>
    <row r="58" spans="1:6" s="100" customFormat="1" ht="30">
      <c r="A58" s="97" t="s">
        <v>125</v>
      </c>
      <c r="B58" s="98">
        <v>105</v>
      </c>
      <c r="C58" s="95">
        <v>1</v>
      </c>
      <c r="D58" s="99" t="s">
        <v>89</v>
      </c>
      <c r="E58" s="101">
        <v>133.98</v>
      </c>
      <c r="F58" s="92">
        <f t="shared" si="2"/>
        <v>14067.9</v>
      </c>
    </row>
    <row r="59" spans="1:6" s="100" customFormat="1" ht="15" customHeight="1">
      <c r="A59" s="97" t="s">
        <v>112</v>
      </c>
      <c r="B59" s="98">
        <v>66</v>
      </c>
      <c r="C59" s="95">
        <v>1</v>
      </c>
      <c r="D59" s="99" t="s">
        <v>113</v>
      </c>
      <c r="E59" s="101">
        <v>191.8</v>
      </c>
      <c r="F59" s="92">
        <f t="shared" si="2"/>
        <v>12658.8</v>
      </c>
    </row>
    <row r="60" spans="1:6" s="100" customFormat="1" ht="15">
      <c r="A60" s="97" t="s">
        <v>120</v>
      </c>
      <c r="B60" s="98" t="s">
        <v>131</v>
      </c>
      <c r="C60" s="95" t="s">
        <v>131</v>
      </c>
      <c r="D60" s="99" t="s">
        <v>131</v>
      </c>
      <c r="E60" s="91" t="s">
        <v>131</v>
      </c>
      <c r="F60" s="92">
        <v>62699.04</v>
      </c>
    </row>
    <row r="61" spans="1:6" s="24" customFormat="1" ht="18" customHeight="1">
      <c r="A61" s="43" t="s">
        <v>69</v>
      </c>
      <c r="B61" s="44"/>
      <c r="C61" s="44"/>
      <c r="D61" s="45"/>
      <c r="E61" s="106">
        <f>E8+E41</f>
        <v>17.432229571528918</v>
      </c>
      <c r="F61" s="46">
        <f>F8+F41</f>
        <v>893436.6299999999</v>
      </c>
    </row>
    <row r="62" spans="1:6" ht="14.25" customHeight="1">
      <c r="A62" s="22"/>
      <c r="B62" s="23"/>
      <c r="C62" s="23"/>
      <c r="D62" s="23"/>
      <c r="E62" s="23"/>
      <c r="F62" s="23"/>
    </row>
    <row r="63" spans="1:5" s="25" customFormat="1" ht="15">
      <c r="A63" s="50" t="s">
        <v>129</v>
      </c>
      <c r="B63" s="47"/>
      <c r="C63" s="25" t="s">
        <v>130</v>
      </c>
      <c r="E63" s="48"/>
    </row>
    <row r="64" s="25" customFormat="1" ht="15">
      <c r="A64" s="26" t="s">
        <v>131</v>
      </c>
    </row>
    <row r="65" spans="1:3" s="25" customFormat="1" ht="15">
      <c r="A65" s="50" t="s">
        <v>137</v>
      </c>
      <c r="B65" s="49"/>
      <c r="C65" s="25" t="s">
        <v>132</v>
      </c>
    </row>
    <row r="66" s="25" customFormat="1" ht="15"/>
    <row r="67" spans="1:2" s="25" customFormat="1" ht="15">
      <c r="A67" s="50" t="s">
        <v>138</v>
      </c>
      <c r="B67" s="49"/>
    </row>
  </sheetData>
  <sheetProtection/>
  <mergeCells count="4">
    <mergeCell ref="A1:F1"/>
    <mergeCell ref="A2:F2"/>
    <mergeCell ref="A3:F3"/>
    <mergeCell ref="D5:F5"/>
  </mergeCells>
  <printOptions/>
  <pageMargins left="0.37" right="0.19" top="0.47" bottom="0.46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zoomScaleSheetLayoutView="100" zoomScalePageLayoutView="0" workbookViewId="0" topLeftCell="A7">
      <selection activeCell="C11" sqref="C11:E20"/>
    </sheetView>
  </sheetViews>
  <sheetFormatPr defaultColWidth="8.875" defaultRowHeight="12.75" outlineLevelRow="2"/>
  <cols>
    <col min="1" max="1" width="62.75390625" style="56" customWidth="1"/>
    <col min="2" max="2" width="12.125" style="56" customWidth="1"/>
    <col min="3" max="3" width="17.625" style="56" customWidth="1"/>
    <col min="4" max="4" width="11.25390625" style="56" customWidth="1"/>
    <col min="5" max="5" width="13.875" style="56" customWidth="1"/>
    <col min="6" max="6" width="14.75390625" style="56" customWidth="1"/>
    <col min="7" max="10" width="8.875" style="56" customWidth="1"/>
    <col min="11" max="11" width="10.375" style="56" customWidth="1"/>
    <col min="12" max="14" width="8.875" style="56" customWidth="1"/>
    <col min="15" max="15" width="10.375" style="56" bestFit="1" customWidth="1"/>
    <col min="16" max="16384" width="8.875" style="56" customWidth="1"/>
  </cols>
  <sheetData>
    <row r="1" spans="1:6" s="51" customFormat="1" ht="18.75">
      <c r="A1" s="124" t="s">
        <v>134</v>
      </c>
      <c r="B1" s="124"/>
      <c r="C1" s="124"/>
      <c r="D1" s="124"/>
      <c r="E1" s="124"/>
      <c r="F1" s="124"/>
    </row>
    <row r="2" spans="1:6" s="51" customFormat="1" ht="15">
      <c r="A2" s="125" t="s">
        <v>126</v>
      </c>
      <c r="B2" s="125"/>
      <c r="C2" s="125"/>
      <c r="D2" s="125"/>
      <c r="E2" s="125"/>
      <c r="F2" s="125"/>
    </row>
    <row r="3" spans="1:6" s="51" customFormat="1" ht="19.5">
      <c r="A3" s="125" t="s">
        <v>128</v>
      </c>
      <c r="B3" s="125"/>
      <c r="C3" s="125"/>
      <c r="D3" s="125"/>
      <c r="E3" s="125"/>
      <c r="F3" s="125"/>
    </row>
    <row r="4" s="51" customFormat="1" ht="9.75" customHeight="1">
      <c r="A4" s="53"/>
    </row>
    <row r="5" spans="1:6" s="51" customFormat="1" ht="15">
      <c r="A5" s="54" t="s">
        <v>127</v>
      </c>
      <c r="D5" s="126" t="s">
        <v>136</v>
      </c>
      <c r="E5" s="126"/>
      <c r="F5" s="126"/>
    </row>
    <row r="6" ht="15">
      <c r="A6" s="55"/>
    </row>
    <row r="7" spans="1:6" ht="120" customHeight="1">
      <c r="A7" s="57" t="s">
        <v>62</v>
      </c>
      <c r="B7" s="57" t="s">
        <v>63</v>
      </c>
      <c r="C7" s="57" t="s">
        <v>64</v>
      </c>
      <c r="D7" s="57" t="s">
        <v>65</v>
      </c>
      <c r="E7" s="57" t="s">
        <v>66</v>
      </c>
      <c r="F7" s="57" t="s">
        <v>67</v>
      </c>
    </row>
    <row r="8" spans="1:6" s="62" customFormat="1" ht="32.25" customHeight="1">
      <c r="A8" s="30" t="s">
        <v>94</v>
      </c>
      <c r="B8" s="31">
        <f>4220.2+50.8</f>
        <v>4271</v>
      </c>
      <c r="C8" s="32">
        <v>12</v>
      </c>
      <c r="D8" s="33" t="s">
        <v>68</v>
      </c>
      <c r="E8" s="34">
        <f>E9+E10+E21+E24+E40</f>
        <v>12.242445719191448</v>
      </c>
      <c r="F8" s="42">
        <f>F9+F10+F21+F24+F40</f>
        <v>627449.8280000001</v>
      </c>
    </row>
    <row r="9" spans="1:9" s="68" customFormat="1" ht="19.5" customHeight="1" outlineLevel="1">
      <c r="A9" s="63" t="s">
        <v>95</v>
      </c>
      <c r="B9" s="64">
        <f>B8</f>
        <v>4271</v>
      </c>
      <c r="C9" s="65">
        <v>12</v>
      </c>
      <c r="D9" s="57" t="s">
        <v>7</v>
      </c>
      <c r="E9" s="66">
        <v>1.61</v>
      </c>
      <c r="F9" s="67">
        <f>B9*C9*E9</f>
        <v>82515.72</v>
      </c>
      <c r="I9" s="68">
        <v>6.15</v>
      </c>
    </row>
    <row r="10" spans="1:6" s="68" customFormat="1" ht="46.5" customHeight="1" outlineLevel="1">
      <c r="A10" s="63" t="s">
        <v>96</v>
      </c>
      <c r="B10" s="64">
        <f>B8</f>
        <v>4271</v>
      </c>
      <c r="C10" s="65" t="s">
        <v>7</v>
      </c>
      <c r="D10" s="57" t="s">
        <v>7</v>
      </c>
      <c r="E10" s="66">
        <f>F10/B10/12</f>
        <v>4.396142277374542</v>
      </c>
      <c r="F10" s="67">
        <f>SUM(F11:F20)</f>
        <v>225311.08400000003</v>
      </c>
    </row>
    <row r="11" spans="1:15" s="96" customFormat="1" ht="19.5" customHeight="1" outlineLevel="2">
      <c r="A11" s="102" t="s">
        <v>97</v>
      </c>
      <c r="B11" s="95">
        <v>1000</v>
      </c>
      <c r="C11" s="86">
        <v>72</v>
      </c>
      <c r="D11" s="87" t="s">
        <v>68</v>
      </c>
      <c r="E11" s="88">
        <v>0.37</v>
      </c>
      <c r="F11" s="93">
        <f>B11*C11*E11</f>
        <v>26640</v>
      </c>
      <c r="H11" s="96" t="s">
        <v>148</v>
      </c>
      <c r="J11" s="96" t="s">
        <v>149</v>
      </c>
      <c r="O11" s="107">
        <f>26.97/72</f>
        <v>0.3745833333333333</v>
      </c>
    </row>
    <row r="12" spans="1:10" s="96" customFormat="1" ht="18" customHeight="1" outlineLevel="2">
      <c r="A12" s="102" t="s">
        <v>70</v>
      </c>
      <c r="B12" s="95">
        <v>4400</v>
      </c>
      <c r="C12" s="86">
        <v>26</v>
      </c>
      <c r="D12" s="87" t="s">
        <v>68</v>
      </c>
      <c r="E12" s="88">
        <v>0.36</v>
      </c>
      <c r="F12" s="93">
        <f aca="true" t="shared" si="0" ref="F12:F19">B12*C12*E12</f>
        <v>41184</v>
      </c>
      <c r="H12" s="96" t="s">
        <v>143</v>
      </c>
      <c r="J12" s="96" t="s">
        <v>144</v>
      </c>
    </row>
    <row r="13" spans="1:8" s="96" customFormat="1" ht="18" customHeight="1" outlineLevel="2">
      <c r="A13" s="102" t="s">
        <v>71</v>
      </c>
      <c r="B13" s="95">
        <v>4400</v>
      </c>
      <c r="C13" s="86">
        <v>3</v>
      </c>
      <c r="D13" s="87" t="s">
        <v>68</v>
      </c>
      <c r="E13" s="88">
        <v>3.58</v>
      </c>
      <c r="F13" s="93">
        <f t="shared" si="0"/>
        <v>47256</v>
      </c>
      <c r="H13" s="96" t="s">
        <v>146</v>
      </c>
    </row>
    <row r="14" spans="1:8" s="96" customFormat="1" ht="16.5" customHeight="1" outlineLevel="2">
      <c r="A14" s="102" t="s">
        <v>72</v>
      </c>
      <c r="B14" s="95">
        <v>3.5</v>
      </c>
      <c r="C14" s="86">
        <v>124</v>
      </c>
      <c r="D14" s="87" t="s">
        <v>68</v>
      </c>
      <c r="E14" s="88">
        <v>6.98</v>
      </c>
      <c r="F14" s="93">
        <f t="shared" si="0"/>
        <v>3029.32</v>
      </c>
      <c r="H14" s="96" t="s">
        <v>142</v>
      </c>
    </row>
    <row r="15" spans="1:8" s="96" customFormat="1" ht="20.25" customHeight="1" outlineLevel="2">
      <c r="A15" s="102" t="s">
        <v>73</v>
      </c>
      <c r="B15" s="95">
        <v>7.2</v>
      </c>
      <c r="C15" s="86">
        <v>124</v>
      </c>
      <c r="D15" s="87" t="s">
        <v>68</v>
      </c>
      <c r="E15" s="88">
        <v>0.65</v>
      </c>
      <c r="F15" s="93">
        <f t="shared" si="0"/>
        <v>580.32</v>
      </c>
      <c r="H15" s="96" t="s">
        <v>141</v>
      </c>
    </row>
    <row r="16" spans="1:11" s="96" customFormat="1" ht="17.25" customHeight="1" outlineLevel="2">
      <c r="A16" s="102" t="s">
        <v>74</v>
      </c>
      <c r="B16" s="95">
        <f>B11*0.8</f>
        <v>800</v>
      </c>
      <c r="C16" s="86">
        <v>72</v>
      </c>
      <c r="D16" s="87" t="s">
        <v>68</v>
      </c>
      <c r="E16" s="88">
        <v>1.45</v>
      </c>
      <c r="F16" s="93">
        <f t="shared" si="0"/>
        <v>83520</v>
      </c>
      <c r="H16" s="96" t="s">
        <v>150</v>
      </c>
      <c r="K16" s="107">
        <f>(10.49/72+93.99/72)</f>
        <v>1.451111111111111</v>
      </c>
    </row>
    <row r="17" spans="1:6" s="96" customFormat="1" ht="15.75" customHeight="1" outlineLevel="2">
      <c r="A17" s="102" t="s">
        <v>75</v>
      </c>
      <c r="B17" s="95">
        <v>3.5</v>
      </c>
      <c r="C17" s="86">
        <v>123</v>
      </c>
      <c r="D17" s="87" t="s">
        <v>68</v>
      </c>
      <c r="E17" s="88">
        <v>17.4</v>
      </c>
      <c r="F17" s="93">
        <f t="shared" si="0"/>
        <v>7490.7</v>
      </c>
    </row>
    <row r="18" spans="1:11" s="96" customFormat="1" ht="32.25" customHeight="1" outlineLevel="2">
      <c r="A18" s="102" t="s">
        <v>76</v>
      </c>
      <c r="B18" s="95">
        <f>B11*0.1</f>
        <v>100</v>
      </c>
      <c r="C18" s="86" t="s">
        <v>139</v>
      </c>
      <c r="D18" s="87" t="s">
        <v>68</v>
      </c>
      <c r="E18" s="88">
        <v>20.39</v>
      </c>
      <c r="F18" s="93">
        <v>4078</v>
      </c>
      <c r="H18" s="96" t="s">
        <v>145</v>
      </c>
      <c r="I18" s="96" t="s">
        <v>68</v>
      </c>
      <c r="J18" s="96">
        <v>20.39</v>
      </c>
      <c r="K18" s="107">
        <f>B18*2*J18</f>
        <v>4078</v>
      </c>
    </row>
    <row r="19" spans="1:8" s="96" customFormat="1" ht="29.25" customHeight="1" outlineLevel="2">
      <c r="A19" s="102" t="s">
        <v>77</v>
      </c>
      <c r="B19" s="95">
        <v>7.2</v>
      </c>
      <c r="C19" s="86">
        <v>123</v>
      </c>
      <c r="D19" s="87" t="s">
        <v>68</v>
      </c>
      <c r="E19" s="88">
        <v>3.99</v>
      </c>
      <c r="F19" s="93">
        <f t="shared" si="0"/>
        <v>3533.5440000000003</v>
      </c>
      <c r="H19" s="96" t="s">
        <v>147</v>
      </c>
    </row>
    <row r="20" spans="1:11" s="96" customFormat="1" ht="34.5" customHeight="1" outlineLevel="2">
      <c r="A20" s="102" t="s">
        <v>78</v>
      </c>
      <c r="B20" s="95">
        <f>B11*0.18</f>
        <v>180</v>
      </c>
      <c r="C20" s="86" t="s">
        <v>139</v>
      </c>
      <c r="D20" s="87" t="s">
        <v>68</v>
      </c>
      <c r="E20" s="88">
        <v>2.02</v>
      </c>
      <c r="F20" s="93">
        <v>7999.2</v>
      </c>
      <c r="H20" s="96" t="s">
        <v>140</v>
      </c>
      <c r="I20" s="96" t="s">
        <v>68</v>
      </c>
      <c r="J20" s="96">
        <v>2.02</v>
      </c>
      <c r="K20" s="96">
        <v>7999.2</v>
      </c>
    </row>
    <row r="21" spans="1:6" s="96" customFormat="1" ht="31.5" customHeight="1" outlineLevel="1">
      <c r="A21" s="94" t="s">
        <v>98</v>
      </c>
      <c r="B21" s="95">
        <f>B9</f>
        <v>4271</v>
      </c>
      <c r="C21" s="90" t="s">
        <v>7</v>
      </c>
      <c r="D21" s="91" t="s">
        <v>7</v>
      </c>
      <c r="E21" s="92">
        <f>F21/B21/12</f>
        <v>0.14678342308592837</v>
      </c>
      <c r="F21" s="93">
        <f>SUM(F22:F23)</f>
        <v>7522.944</v>
      </c>
    </row>
    <row r="22" spans="1:6" s="96" customFormat="1" ht="20.25" customHeight="1" outlineLevel="1">
      <c r="A22" s="102" t="s">
        <v>92</v>
      </c>
      <c r="B22" s="95">
        <v>904.2</v>
      </c>
      <c r="C22" s="90">
        <v>12</v>
      </c>
      <c r="D22" s="91" t="s">
        <v>7</v>
      </c>
      <c r="E22" s="92">
        <v>0.26</v>
      </c>
      <c r="F22" s="93">
        <f>B22*C22*E22</f>
        <v>2821.1040000000003</v>
      </c>
    </row>
    <row r="23" spans="1:6" s="96" customFormat="1" ht="19.5" customHeight="1" outlineLevel="1">
      <c r="A23" s="102" t="s">
        <v>93</v>
      </c>
      <c r="B23" s="95">
        <v>904.2</v>
      </c>
      <c r="C23" s="90">
        <v>1</v>
      </c>
      <c r="D23" s="91" t="s">
        <v>7</v>
      </c>
      <c r="E23" s="92">
        <v>5.2</v>
      </c>
      <c r="F23" s="93">
        <f>B23*C23*E23</f>
        <v>4701.84</v>
      </c>
    </row>
    <row r="24" spans="1:6" s="96" customFormat="1" ht="42.75" customHeight="1" outlineLevel="1">
      <c r="A24" s="94" t="s">
        <v>99</v>
      </c>
      <c r="B24" s="95">
        <f>B8</f>
        <v>4271</v>
      </c>
      <c r="C24" s="90">
        <v>12</v>
      </c>
      <c r="D24" s="91" t="s">
        <v>68</v>
      </c>
      <c r="E24" s="92">
        <f>F24/B24/C24</f>
        <v>6.0295200187309765</v>
      </c>
      <c r="F24" s="93">
        <v>309024.96</v>
      </c>
    </row>
    <row r="25" spans="1:6" s="73" customFormat="1" ht="18" customHeight="1" outlineLevel="1">
      <c r="A25" s="70" t="s">
        <v>79</v>
      </c>
      <c r="B25" s="71">
        <v>1297.4</v>
      </c>
      <c r="C25" s="64">
        <v>2</v>
      </c>
      <c r="D25" s="72" t="s">
        <v>68</v>
      </c>
      <c r="E25" s="66">
        <v>3.44</v>
      </c>
      <c r="F25" s="66">
        <f aca="true" t="shared" si="1" ref="F25:F37">B25*C25*E25</f>
        <v>8926.112000000001</v>
      </c>
    </row>
    <row r="26" spans="1:6" s="73" customFormat="1" ht="15.75" customHeight="1" outlineLevel="1">
      <c r="A26" s="69" t="s">
        <v>80</v>
      </c>
      <c r="B26" s="71">
        <v>904.2</v>
      </c>
      <c r="C26" s="64">
        <v>2</v>
      </c>
      <c r="D26" s="72" t="s">
        <v>68</v>
      </c>
      <c r="E26" s="66">
        <v>3.44</v>
      </c>
      <c r="F26" s="66">
        <f t="shared" si="1"/>
        <v>6220.896000000001</v>
      </c>
    </row>
    <row r="27" spans="1:6" s="73" customFormat="1" ht="18" customHeight="1" outlineLevel="1">
      <c r="A27" s="69" t="s">
        <v>81</v>
      </c>
      <c r="B27" s="71">
        <v>25.7</v>
      </c>
      <c r="C27" s="64">
        <v>2</v>
      </c>
      <c r="D27" s="72" t="s">
        <v>68</v>
      </c>
      <c r="E27" s="66">
        <v>3.44</v>
      </c>
      <c r="F27" s="66">
        <f t="shared" si="1"/>
        <v>176.816</v>
      </c>
    </row>
    <row r="28" spans="1:6" s="73" customFormat="1" ht="19.5" customHeight="1" outlineLevel="1">
      <c r="A28" s="69" t="s">
        <v>117</v>
      </c>
      <c r="B28" s="74">
        <v>648.7</v>
      </c>
      <c r="C28" s="64">
        <v>1</v>
      </c>
      <c r="D28" s="72" t="s">
        <v>68</v>
      </c>
      <c r="E28" s="66">
        <v>42.7</v>
      </c>
      <c r="F28" s="66">
        <f t="shared" si="1"/>
        <v>27699.490000000005</v>
      </c>
    </row>
    <row r="29" spans="1:6" s="73" customFormat="1" ht="33.75" customHeight="1" outlineLevel="1">
      <c r="A29" s="69" t="s">
        <v>133</v>
      </c>
      <c r="B29" s="71">
        <v>25.7</v>
      </c>
      <c r="C29" s="64">
        <v>2</v>
      </c>
      <c r="D29" s="72" t="s">
        <v>68</v>
      </c>
      <c r="E29" s="66">
        <v>290.42</v>
      </c>
      <c r="F29" s="66">
        <f t="shared" si="1"/>
        <v>14927.588</v>
      </c>
    </row>
    <row r="30" spans="1:6" s="73" customFormat="1" ht="18" customHeight="1" outlineLevel="1">
      <c r="A30" s="70" t="s">
        <v>82</v>
      </c>
      <c r="B30" s="71">
        <v>6</v>
      </c>
      <c r="C30" s="64">
        <v>1</v>
      </c>
      <c r="D30" s="72" t="s">
        <v>88</v>
      </c>
      <c r="E30" s="66">
        <v>244.6</v>
      </c>
      <c r="F30" s="66">
        <f t="shared" si="1"/>
        <v>1467.6</v>
      </c>
    </row>
    <row r="31" spans="1:6" s="73" customFormat="1" ht="18" customHeight="1" outlineLevel="1">
      <c r="A31" s="69" t="s">
        <v>83</v>
      </c>
      <c r="B31" s="71">
        <v>6</v>
      </c>
      <c r="C31" s="64">
        <v>1</v>
      </c>
      <c r="D31" s="72" t="s">
        <v>88</v>
      </c>
      <c r="E31" s="66">
        <v>58.76</v>
      </c>
      <c r="F31" s="66">
        <f t="shared" si="1"/>
        <v>352.56</v>
      </c>
    </row>
    <row r="32" spans="1:6" s="73" customFormat="1" ht="21" customHeight="1" outlineLevel="1">
      <c r="A32" s="69" t="s">
        <v>84</v>
      </c>
      <c r="B32" s="71">
        <v>2.5</v>
      </c>
      <c r="C32" s="64">
        <v>1</v>
      </c>
      <c r="D32" s="72" t="s">
        <v>68</v>
      </c>
      <c r="E32" s="66">
        <v>832.72</v>
      </c>
      <c r="F32" s="66">
        <f t="shared" si="1"/>
        <v>2081.8</v>
      </c>
    </row>
    <row r="33" spans="1:6" s="73" customFormat="1" ht="20.25" customHeight="1" outlineLevel="1">
      <c r="A33" s="69" t="s">
        <v>85</v>
      </c>
      <c r="B33" s="71">
        <v>2.5</v>
      </c>
      <c r="C33" s="64">
        <v>1</v>
      </c>
      <c r="D33" s="72" t="s">
        <v>68</v>
      </c>
      <c r="E33" s="66">
        <v>113.78</v>
      </c>
      <c r="F33" s="66">
        <f t="shared" si="1"/>
        <v>284.45</v>
      </c>
    </row>
    <row r="34" spans="1:6" s="73" customFormat="1" ht="32.25" customHeight="1" outlineLevel="1">
      <c r="A34" s="69" t="s">
        <v>86</v>
      </c>
      <c r="B34" s="71">
        <v>495.7</v>
      </c>
      <c r="C34" s="64">
        <v>104</v>
      </c>
      <c r="D34" s="72" t="s">
        <v>68</v>
      </c>
      <c r="E34" s="66">
        <v>1.35</v>
      </c>
      <c r="F34" s="66">
        <f>B34*C34*E34</f>
        <v>69596.28</v>
      </c>
    </row>
    <row r="35" spans="1:6" s="73" customFormat="1" ht="19.5" customHeight="1" outlineLevel="1">
      <c r="A35" s="69" t="s">
        <v>87</v>
      </c>
      <c r="B35" s="74">
        <v>2697.3</v>
      </c>
      <c r="C35" s="64">
        <v>2</v>
      </c>
      <c r="D35" s="72" t="s">
        <v>68</v>
      </c>
      <c r="E35" s="66">
        <v>1.35</v>
      </c>
      <c r="F35" s="66">
        <f t="shared" si="1"/>
        <v>7282.710000000001</v>
      </c>
    </row>
    <row r="36" spans="1:6" s="73" customFormat="1" ht="19.5" customHeight="1" outlineLevel="1">
      <c r="A36" s="70" t="s">
        <v>116</v>
      </c>
      <c r="B36" s="71">
        <v>2.8</v>
      </c>
      <c r="C36" s="64">
        <v>1</v>
      </c>
      <c r="D36" s="72" t="s">
        <v>68</v>
      </c>
      <c r="E36" s="66">
        <v>235.65</v>
      </c>
      <c r="F36" s="66">
        <f t="shared" si="1"/>
        <v>659.8199999999999</v>
      </c>
    </row>
    <row r="37" spans="1:6" s="73" customFormat="1" ht="19.5" customHeight="1" outlineLevel="1">
      <c r="A37" s="70" t="s">
        <v>90</v>
      </c>
      <c r="B37" s="71">
        <v>900</v>
      </c>
      <c r="C37" s="64">
        <v>1</v>
      </c>
      <c r="D37" s="72" t="s">
        <v>89</v>
      </c>
      <c r="E37" s="66">
        <v>10.57</v>
      </c>
      <c r="F37" s="66">
        <f t="shared" si="1"/>
        <v>9513</v>
      </c>
    </row>
    <row r="38" spans="1:6" s="73" customFormat="1" ht="34.5" customHeight="1" outlineLevel="1">
      <c r="A38" s="69" t="s">
        <v>91</v>
      </c>
      <c r="B38" s="71">
        <v>52.7</v>
      </c>
      <c r="C38" s="64">
        <v>1</v>
      </c>
      <c r="D38" s="72" t="s">
        <v>68</v>
      </c>
      <c r="E38" s="75">
        <v>1326.11</v>
      </c>
      <c r="F38" s="66">
        <f>B38*E38</f>
        <v>69885.997</v>
      </c>
    </row>
    <row r="39" spans="1:6" s="73" customFormat="1" ht="17.25" customHeight="1" outlineLevel="1">
      <c r="A39" s="76" t="s">
        <v>135</v>
      </c>
      <c r="B39" s="71"/>
      <c r="C39" s="64"/>
      <c r="D39" s="72"/>
      <c r="E39" s="57"/>
      <c r="F39" s="66">
        <f>F24-SUM(F25:F38)</f>
        <v>89949.84100000001</v>
      </c>
    </row>
    <row r="40" spans="1:6" s="68" customFormat="1" ht="31.5" customHeight="1" outlineLevel="1">
      <c r="A40" s="63" t="s">
        <v>100</v>
      </c>
      <c r="B40" s="64">
        <f>B8</f>
        <v>4271</v>
      </c>
      <c r="C40" s="65">
        <v>12</v>
      </c>
      <c r="D40" s="57" t="s">
        <v>24</v>
      </c>
      <c r="E40" s="66">
        <v>0.06</v>
      </c>
      <c r="F40" s="67">
        <f>B40*C40*E40</f>
        <v>3075.12</v>
      </c>
    </row>
    <row r="41" spans="1:6" s="62" customFormat="1" ht="48" customHeight="1">
      <c r="A41" s="30" t="s">
        <v>101</v>
      </c>
      <c r="B41" s="31">
        <f>B8</f>
        <v>4271</v>
      </c>
      <c r="C41" s="32">
        <v>12</v>
      </c>
      <c r="D41" s="33" t="s">
        <v>68</v>
      </c>
      <c r="E41" s="34">
        <f>SUM(E42,E48)</f>
        <v>5.15</v>
      </c>
      <c r="F41" s="42">
        <f>SUM(F42,F48)</f>
        <v>263947.80000000005</v>
      </c>
    </row>
    <row r="42" spans="1:6" s="68" customFormat="1" ht="30.75" customHeight="1">
      <c r="A42" s="63" t="s">
        <v>102</v>
      </c>
      <c r="B42" s="64">
        <f>B41</f>
        <v>4271</v>
      </c>
      <c r="C42" s="65">
        <v>12</v>
      </c>
      <c r="D42" s="57" t="s">
        <v>68</v>
      </c>
      <c r="E42" s="66">
        <f>F42/B42/C42</f>
        <v>0.6699999999999999</v>
      </c>
      <c r="F42" s="67">
        <f>SUM(F43:F47)</f>
        <v>34338.84</v>
      </c>
    </row>
    <row r="43" spans="1:6" s="73" customFormat="1" ht="30.75" customHeight="1">
      <c r="A43" s="70" t="s">
        <v>118</v>
      </c>
      <c r="B43" s="71">
        <f>30</f>
        <v>30</v>
      </c>
      <c r="C43" s="64">
        <v>12</v>
      </c>
      <c r="D43" s="72" t="s">
        <v>88</v>
      </c>
      <c r="E43" s="57">
        <v>34.64</v>
      </c>
      <c r="F43" s="66">
        <f>B43*C43*E43</f>
        <v>12470.4</v>
      </c>
    </row>
    <row r="44" spans="1:6" s="73" customFormat="1" ht="15">
      <c r="A44" s="70" t="s">
        <v>119</v>
      </c>
      <c r="B44" s="71">
        <f>1</f>
        <v>1</v>
      </c>
      <c r="C44" s="64">
        <v>12</v>
      </c>
      <c r="D44" s="72" t="s">
        <v>88</v>
      </c>
      <c r="E44" s="57">
        <v>192.81</v>
      </c>
      <c r="F44" s="66">
        <f>B44*C44*E44</f>
        <v>2313.7200000000003</v>
      </c>
    </row>
    <row r="45" spans="1:6" s="73" customFormat="1" ht="30">
      <c r="A45" s="70" t="s">
        <v>114</v>
      </c>
      <c r="B45" s="71">
        <f>30</f>
        <v>30</v>
      </c>
      <c r="C45" s="64">
        <v>1</v>
      </c>
      <c r="D45" s="72" t="s">
        <v>88</v>
      </c>
      <c r="E45" s="57">
        <v>465.56</v>
      </c>
      <c r="F45" s="66">
        <f>B45*C45*E45</f>
        <v>13966.8</v>
      </c>
    </row>
    <row r="46" spans="1:6" s="73" customFormat="1" ht="15">
      <c r="A46" s="70" t="s">
        <v>115</v>
      </c>
      <c r="B46" s="71">
        <v>1</v>
      </c>
      <c r="C46" s="64">
        <v>1</v>
      </c>
      <c r="D46" s="72" t="s">
        <v>88</v>
      </c>
      <c r="E46" s="57">
        <v>2147.22</v>
      </c>
      <c r="F46" s="66">
        <f>B46*C46*E46</f>
        <v>2147.22</v>
      </c>
    </row>
    <row r="47" spans="1:6" s="73" customFormat="1" ht="17.25" customHeight="1" outlineLevel="1">
      <c r="A47" s="70" t="s">
        <v>120</v>
      </c>
      <c r="B47" s="71" t="s">
        <v>131</v>
      </c>
      <c r="C47" s="64" t="s">
        <v>131</v>
      </c>
      <c r="D47" s="72" t="s">
        <v>131</v>
      </c>
      <c r="E47" s="57" t="s">
        <v>131</v>
      </c>
      <c r="F47" s="66">
        <v>3440.7</v>
      </c>
    </row>
    <row r="48" spans="1:6" s="68" customFormat="1" ht="45.75" customHeight="1">
      <c r="A48" s="63" t="s">
        <v>103</v>
      </c>
      <c r="B48" s="64">
        <f>B42</f>
        <v>4271</v>
      </c>
      <c r="C48" s="65">
        <v>12</v>
      </c>
      <c r="D48" s="57" t="s">
        <v>68</v>
      </c>
      <c r="E48" s="66">
        <f>F48/B48/C48</f>
        <v>4.48</v>
      </c>
      <c r="F48" s="67">
        <f>SUM(F49:F60)</f>
        <v>229608.96000000002</v>
      </c>
    </row>
    <row r="49" spans="1:6" s="73" customFormat="1" ht="30">
      <c r="A49" s="70" t="s">
        <v>104</v>
      </c>
      <c r="B49" s="71">
        <v>202</v>
      </c>
      <c r="C49" s="64">
        <v>1</v>
      </c>
      <c r="D49" s="72" t="s">
        <v>105</v>
      </c>
      <c r="E49" s="77">
        <v>23.99</v>
      </c>
      <c r="F49" s="66">
        <f>B49*C49*E49</f>
        <v>4845.98</v>
      </c>
    </row>
    <row r="50" spans="1:6" s="73" customFormat="1" ht="15">
      <c r="A50" s="70" t="s">
        <v>106</v>
      </c>
      <c r="B50" s="71">
        <v>202</v>
      </c>
      <c r="C50" s="64">
        <v>1</v>
      </c>
      <c r="D50" s="72" t="s">
        <v>89</v>
      </c>
      <c r="E50" s="77">
        <v>95.9</v>
      </c>
      <c r="F50" s="66">
        <f aca="true" t="shared" si="2" ref="F50:F58">B50*C50*E50</f>
        <v>19371.800000000003</v>
      </c>
    </row>
    <row r="51" spans="1:6" s="73" customFormat="1" ht="15">
      <c r="A51" s="70" t="s">
        <v>107</v>
      </c>
      <c r="B51" s="71">
        <v>16258</v>
      </c>
      <c r="C51" s="64">
        <v>1</v>
      </c>
      <c r="D51" s="72" t="s">
        <v>108</v>
      </c>
      <c r="E51" s="77">
        <v>0.36</v>
      </c>
      <c r="F51" s="66">
        <f t="shared" si="2"/>
        <v>5852.88</v>
      </c>
    </row>
    <row r="52" spans="1:6" s="73" customFormat="1" ht="15">
      <c r="A52" s="70" t="s">
        <v>109</v>
      </c>
      <c r="B52" s="71">
        <v>4</v>
      </c>
      <c r="C52" s="64">
        <v>1</v>
      </c>
      <c r="D52" s="72" t="s">
        <v>110</v>
      </c>
      <c r="E52" s="77">
        <v>684.84</v>
      </c>
      <c r="F52" s="66">
        <f t="shared" si="2"/>
        <v>2739.36</v>
      </c>
    </row>
    <row r="53" spans="1:6" s="73" customFormat="1" ht="45">
      <c r="A53" s="70" t="s">
        <v>121</v>
      </c>
      <c r="B53" s="71">
        <f>904.2</f>
        <v>904.2</v>
      </c>
      <c r="C53" s="64">
        <v>52</v>
      </c>
      <c r="D53" s="72" t="s">
        <v>68</v>
      </c>
      <c r="E53" s="77">
        <v>1.35</v>
      </c>
      <c r="F53" s="66">
        <f t="shared" si="2"/>
        <v>63474.840000000004</v>
      </c>
    </row>
    <row r="54" spans="1:6" s="73" customFormat="1" ht="30">
      <c r="A54" s="70" t="s">
        <v>122</v>
      </c>
      <c r="B54" s="71">
        <v>6</v>
      </c>
      <c r="C54" s="64">
        <v>1</v>
      </c>
      <c r="D54" s="72" t="s">
        <v>88</v>
      </c>
      <c r="E54" s="77">
        <v>267.18</v>
      </c>
      <c r="F54" s="66">
        <f t="shared" si="2"/>
        <v>1603.08</v>
      </c>
    </row>
    <row r="55" spans="1:6" s="73" customFormat="1" ht="15">
      <c r="A55" s="70" t="s">
        <v>123</v>
      </c>
      <c r="B55" s="71">
        <v>349</v>
      </c>
      <c r="C55" s="64">
        <v>1</v>
      </c>
      <c r="D55" s="72" t="s">
        <v>88</v>
      </c>
      <c r="E55" s="77">
        <v>82.37</v>
      </c>
      <c r="F55" s="66">
        <f t="shared" si="2"/>
        <v>28747.13</v>
      </c>
    </row>
    <row r="56" spans="1:6" s="73" customFormat="1" ht="15">
      <c r="A56" s="70" t="s">
        <v>111</v>
      </c>
      <c r="B56" s="71">
        <v>36</v>
      </c>
      <c r="C56" s="64">
        <v>1</v>
      </c>
      <c r="D56" s="72" t="s">
        <v>88</v>
      </c>
      <c r="E56" s="77">
        <v>230.38</v>
      </c>
      <c r="F56" s="66">
        <f t="shared" si="2"/>
        <v>8293.68</v>
      </c>
    </row>
    <row r="57" spans="1:6" s="73" customFormat="1" ht="30">
      <c r="A57" s="70" t="s">
        <v>124</v>
      </c>
      <c r="B57" s="71">
        <f>1297.4</f>
        <v>1297.4</v>
      </c>
      <c r="C57" s="64">
        <v>3</v>
      </c>
      <c r="D57" s="72" t="s">
        <v>68</v>
      </c>
      <c r="E57" s="77">
        <v>1.35</v>
      </c>
      <c r="F57" s="66">
        <f t="shared" si="2"/>
        <v>5254.470000000001</v>
      </c>
    </row>
    <row r="58" spans="1:6" s="73" customFormat="1" ht="30">
      <c r="A58" s="70" t="s">
        <v>125</v>
      </c>
      <c r="B58" s="71">
        <v>105</v>
      </c>
      <c r="C58" s="64">
        <v>1</v>
      </c>
      <c r="D58" s="72" t="s">
        <v>89</v>
      </c>
      <c r="E58" s="77">
        <v>133.98</v>
      </c>
      <c r="F58" s="66">
        <f t="shared" si="2"/>
        <v>14067.9</v>
      </c>
    </row>
    <row r="59" spans="1:6" s="73" customFormat="1" ht="15" customHeight="1">
      <c r="A59" s="70" t="s">
        <v>112</v>
      </c>
      <c r="B59" s="71">
        <v>66</v>
      </c>
      <c r="C59" s="64">
        <v>1</v>
      </c>
      <c r="D59" s="72" t="s">
        <v>113</v>
      </c>
      <c r="E59" s="77">
        <v>191.8</v>
      </c>
      <c r="F59" s="66">
        <f>B59*C59*E59</f>
        <v>12658.800000000001</v>
      </c>
    </row>
    <row r="60" spans="1:6" s="73" customFormat="1" ht="15">
      <c r="A60" s="70" t="s">
        <v>120</v>
      </c>
      <c r="B60" s="71" t="s">
        <v>131</v>
      </c>
      <c r="C60" s="64" t="s">
        <v>131</v>
      </c>
      <c r="D60" s="72" t="s">
        <v>131</v>
      </c>
      <c r="E60" s="57" t="s">
        <v>131</v>
      </c>
      <c r="F60" s="66">
        <v>62699.04</v>
      </c>
    </row>
    <row r="61" spans="1:6" s="79" customFormat="1" ht="18" customHeight="1">
      <c r="A61" s="78" t="s">
        <v>69</v>
      </c>
      <c r="B61" s="58"/>
      <c r="C61" s="58"/>
      <c r="D61" s="59"/>
      <c r="E61" s="60">
        <f>E8+E41</f>
        <v>17.39244571919145</v>
      </c>
      <c r="F61" s="61">
        <f>F8+F41</f>
        <v>891397.6280000001</v>
      </c>
    </row>
    <row r="62" spans="1:6" ht="14.25" customHeight="1">
      <c r="A62" s="80"/>
      <c r="B62" s="81"/>
      <c r="C62" s="81"/>
      <c r="D62" s="81"/>
      <c r="E62" s="81"/>
      <c r="F62" s="81"/>
    </row>
    <row r="63" spans="1:5" s="51" customFormat="1" ht="15">
      <c r="A63" s="82" t="s">
        <v>129</v>
      </c>
      <c r="B63" s="83"/>
      <c r="C63" s="51" t="s">
        <v>130</v>
      </c>
      <c r="E63" s="84"/>
    </row>
    <row r="64" s="51" customFormat="1" ht="15">
      <c r="A64" s="52" t="s">
        <v>131</v>
      </c>
    </row>
    <row r="65" spans="1:3" s="51" customFormat="1" ht="15">
      <c r="A65" s="82" t="s">
        <v>137</v>
      </c>
      <c r="B65" s="85"/>
      <c r="C65" s="51" t="s">
        <v>132</v>
      </c>
    </row>
    <row r="66" s="51" customFormat="1" ht="15"/>
    <row r="67" spans="1:2" s="51" customFormat="1" ht="15">
      <c r="A67" s="82" t="s">
        <v>138</v>
      </c>
      <c r="B67" s="85"/>
    </row>
    <row r="71" ht="15">
      <c r="E71" s="56">
        <v>1.015</v>
      </c>
    </row>
    <row r="73" ht="15">
      <c r="E73" s="89">
        <f>E61+E71</f>
        <v>18.40744571919145</v>
      </c>
    </row>
  </sheetData>
  <sheetProtection/>
  <mergeCells count="4">
    <mergeCell ref="A1:F1"/>
    <mergeCell ref="A2:F2"/>
    <mergeCell ref="A3:F3"/>
    <mergeCell ref="D5:F5"/>
  </mergeCells>
  <printOptions/>
  <pageMargins left="0.55" right="0.2362204724409449" top="0.6299212598425197" bottom="0.5511811023622047" header="0.5118110236220472" footer="0.5118110236220472"/>
  <pageSetup horizontalDpi="600" verticalDpi="600" orientation="portrait" paperSize="9" scale="70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2021-12-09T09:10:59Z</cp:lastPrinted>
  <dcterms:created xsi:type="dcterms:W3CDTF">2018-04-02T07:45:01Z</dcterms:created>
  <dcterms:modified xsi:type="dcterms:W3CDTF">2021-12-24T04:07:37Z</dcterms:modified>
  <cp:category/>
  <cp:version/>
  <cp:contentType/>
  <cp:contentStatus/>
</cp:coreProperties>
</file>